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ofied\Downloads\"/>
    </mc:Choice>
  </mc:AlternateContent>
  <xr:revisionPtr revIDLastSave="0" documentId="13_ncr:1_{3E341028-30A6-44DF-A6DD-8F7B9B8137C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easing vs Owning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7" i="1" l="1"/>
  <c r="M18" i="1" s="1"/>
  <c r="J15" i="1"/>
  <c r="J17" i="1" s="1"/>
  <c r="J18" i="1" s="1"/>
  <c r="K15" i="1"/>
  <c r="K17" i="1" s="1"/>
  <c r="K18" i="1" s="1"/>
  <c r="L15" i="1"/>
  <c r="L17" i="1" s="1"/>
  <c r="L18" i="1" s="1"/>
  <c r="I15" i="1"/>
  <c r="I17" i="1" s="1"/>
  <c r="I18" i="1" s="1"/>
  <c r="M8" i="1"/>
  <c r="M9" i="1" s="1"/>
  <c r="J6" i="1"/>
  <c r="J8" i="1" s="1"/>
  <c r="J9" i="1" s="1"/>
  <c r="K6" i="1"/>
  <c r="K8" i="1" s="1"/>
  <c r="K9" i="1" s="1"/>
  <c r="L6" i="1"/>
  <c r="L8" i="1" s="1"/>
  <c r="L9" i="1" s="1"/>
  <c r="I6" i="1"/>
  <c r="I8" i="1" s="1"/>
  <c r="I9" i="1" s="1"/>
  <c r="C10" i="1"/>
  <c r="C8" i="1"/>
  <c r="I19" i="1" l="1"/>
  <c r="C20" i="1" s="1"/>
  <c r="I10" i="1"/>
  <c r="C19" i="1" s="1"/>
  <c r="D15" i="1"/>
  <c r="D16" i="1" s="1"/>
  <c r="E15" i="1"/>
  <c r="E16" i="1" s="1"/>
  <c r="F15" i="1"/>
  <c r="F16" i="1" s="1"/>
  <c r="C15" i="1"/>
  <c r="C16" i="1" s="1"/>
  <c r="C2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UKL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Net sale price (if owned)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Initial cost of owning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Cost of capital used to evaluate project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Year 1 operating cashflow associated with owning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0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Cost of owning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Year 1 operating cashflow associated with leasing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9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Cost of Leasing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Net disadvantage of leasing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<sst xmlns="http://schemas.openxmlformats.org/spreadsheetml/2006/main" count="38" uniqueCount="32">
  <si>
    <t>New Equipment cost</t>
  </si>
  <si>
    <t>New Equipment Life</t>
  </si>
  <si>
    <t>Annual Maintainance</t>
  </si>
  <si>
    <t>Tax rate</t>
  </si>
  <si>
    <t>Loan Interest Rate</t>
  </si>
  <si>
    <t>After tax Cost rate</t>
  </si>
  <si>
    <t>Annual Lease Payments</t>
  </si>
  <si>
    <t>Loan Payments</t>
  </si>
  <si>
    <t>Depreciation Expense</t>
  </si>
  <si>
    <t>Year</t>
  </si>
  <si>
    <t>Depreciation tax saving</t>
  </si>
  <si>
    <t>Cost of Owning</t>
  </si>
  <si>
    <t>Net Purchase Price</t>
  </si>
  <si>
    <t>Maintauinance costs</t>
  </si>
  <si>
    <t>Maintainance tax saving</t>
  </si>
  <si>
    <t>Tax saving from depreciation</t>
  </si>
  <si>
    <t>Cashflows</t>
  </si>
  <si>
    <t>Cost of leasing</t>
  </si>
  <si>
    <t>Lease Payments</t>
  </si>
  <si>
    <t>Tax savings</t>
  </si>
  <si>
    <t>Cost to Purchase</t>
  </si>
  <si>
    <t>Depreciation Rate</t>
  </si>
  <si>
    <t>PV of ownership at 5%</t>
  </si>
  <si>
    <t>PV of leasing at 5%</t>
  </si>
  <si>
    <t>PV</t>
  </si>
  <si>
    <t>Starting at Yr 0 because payment is made at the beginning</t>
  </si>
  <si>
    <t>Salvage Value/ Net sale price</t>
  </si>
  <si>
    <t>Cost Comparrison</t>
  </si>
  <si>
    <t>PV ownership cost at 5%</t>
  </si>
  <si>
    <t>Pv of leasing at 5%</t>
  </si>
  <si>
    <t>Net disadvantage of Leasing</t>
  </si>
  <si>
    <t xml:space="preserve">Inputs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</si>
</sst>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[$$-409]* #,##0.00_ ;_-[$$-409]* \-#,##0.00\ ;_-[$$-409]* &quot;-&quot;??_ ;_-@_ "/>
  </numFmts>
  <fonts count="7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9" fontId="2" fillId="0" borderId="1" xfId="2" applyFont="1" applyBorder="1"/>
    <xf numFmtId="9" fontId="2" fillId="2" borderId="1" xfId="2" applyFont="1" applyFill="1" applyBorder="1"/>
    <xf numFmtId="43" fontId="2" fillId="0" borderId="1" xfId="1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165" fontId="2" fillId="0" borderId="1" xfId="1" applyNumberFormat="1" applyFont="1" applyBorder="1"/>
    <xf numFmtId="165" fontId="2" fillId="2" borderId="1" xfId="1" applyNumberFormat="1" applyFont="1" applyFill="1" applyBorder="1"/>
    <xf numFmtId="165" fontId="2" fillId="0" borderId="1" xfId="0" applyNumberFormat="1" applyFont="1" applyBorder="1"/>
    <xf numFmtId="165" fontId="3" fillId="2" borderId="1" xfId="0" applyNumberFormat="1" applyFont="1" applyFill="1" applyBorder="1"/>
    <xf numFmtId="165" fontId="2" fillId="0" borderId="1" xfId="1" applyNumberFormat="1" applyFont="1" applyFill="1" applyBorder="1"/>
    <xf numFmtId="165" fontId="3" fillId="2" borderId="1" xfId="1" applyNumberFormat="1" applyFont="1" applyFill="1" applyBorder="1"/>
    <xf numFmtId="165" fontId="2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1"/>
  <sheetViews>
    <sheetView tabSelected="1" zoomScale="90" zoomScaleNormal="90" workbookViewId="0">
      <selection activeCell="F20" sqref="F20"/>
    </sheetView>
  </sheetViews>
  <sheetFormatPr defaultRowHeight="15" x14ac:dyDescent="0.25"/>
  <cols>
    <col min="1" max="1" width="9" style="1"/>
    <col min="2" max="2" width="19.125" style="1" bestFit="1" customWidth="1"/>
    <col min="3" max="3" width="12.625" style="1" bestFit="1" customWidth="1"/>
    <col min="4" max="5" width="10.75" style="1" bestFit="1" customWidth="1"/>
    <col min="6" max="6" width="9.875" style="1" bestFit="1" customWidth="1"/>
    <col min="7" max="7" width="3.375" style="1" customWidth="1"/>
    <col min="8" max="8" width="22.625" style="1" bestFit="1" customWidth="1"/>
    <col min="9" max="9" width="12.625" style="1" bestFit="1" customWidth="1"/>
    <col min="10" max="12" width="11.375" style="1" bestFit="1" customWidth="1"/>
    <col min="13" max="13" width="10.5" style="1" bestFit="1" customWidth="1"/>
    <col min="14" max="16384" width="9" style="1"/>
  </cols>
  <sheetData>
    <row r="1" spans="2:14" x14ac:dyDescent="0.25">
      <c r="B1" s="7" t="s">
        <v>31</v>
      </c>
    </row>
    <row r="2" spans="2:14" x14ac:dyDescent="0.25">
      <c r="B2" s="3" t="s">
        <v>0</v>
      </c>
      <c r="C2" s="10">
        <v>925797</v>
      </c>
      <c r="H2" s="7" t="s">
        <v>11</v>
      </c>
    </row>
    <row r="3" spans="2:14" x14ac:dyDescent="0.25">
      <c r="B3" s="3" t="s">
        <v>1</v>
      </c>
      <c r="C3" s="3">
        <v>5</v>
      </c>
      <c r="H3" s="3" t="s">
        <v>9</v>
      </c>
      <c r="I3" s="3">
        <v>0</v>
      </c>
      <c r="J3" s="3">
        <v>1</v>
      </c>
      <c r="K3" s="3">
        <v>2</v>
      </c>
      <c r="L3" s="3">
        <v>3</v>
      </c>
      <c r="M3" s="3">
        <v>4</v>
      </c>
    </row>
    <row r="4" spans="2:14" x14ac:dyDescent="0.25">
      <c r="B4" s="3" t="s">
        <v>26</v>
      </c>
      <c r="C4" s="11">
        <v>95000</v>
      </c>
      <c r="H4" s="3" t="s">
        <v>12</v>
      </c>
      <c r="I4" s="11">
        <v>-925797</v>
      </c>
      <c r="J4" s="10">
        <v>0</v>
      </c>
      <c r="K4" s="10">
        <v>0</v>
      </c>
      <c r="L4" s="10">
        <v>0</v>
      </c>
      <c r="M4" s="10"/>
    </row>
    <row r="5" spans="2:14" x14ac:dyDescent="0.25">
      <c r="B5" s="3" t="s">
        <v>2</v>
      </c>
      <c r="C5" s="10">
        <v>30000</v>
      </c>
      <c r="H5" s="3" t="s">
        <v>13</v>
      </c>
      <c r="I5" s="10">
        <v>-30000</v>
      </c>
      <c r="J5" s="10">
        <v>-30000</v>
      </c>
      <c r="K5" s="10">
        <v>-30000</v>
      </c>
      <c r="L5" s="10">
        <v>-30000</v>
      </c>
      <c r="M5" s="10"/>
      <c r="N5" s="2" t="s">
        <v>25</v>
      </c>
    </row>
    <row r="6" spans="2:14" x14ac:dyDescent="0.25">
      <c r="B6" s="3" t="s">
        <v>3</v>
      </c>
      <c r="C6" s="4">
        <v>0.35</v>
      </c>
      <c r="H6" s="3" t="s">
        <v>14</v>
      </c>
      <c r="I6" s="10">
        <f>-I5*0.35</f>
        <v>10500</v>
      </c>
      <c r="J6" s="10">
        <f t="shared" ref="J6:L6" si="0">-J5*0.35</f>
        <v>10500</v>
      </c>
      <c r="K6" s="10">
        <f t="shared" si="0"/>
        <v>10500</v>
      </c>
      <c r="L6" s="10">
        <f t="shared" si="0"/>
        <v>10500</v>
      </c>
      <c r="M6" s="10"/>
    </row>
    <row r="7" spans="2:14" x14ac:dyDescent="0.25">
      <c r="B7" s="3" t="s">
        <v>4</v>
      </c>
      <c r="C7" s="4">
        <v>0.08</v>
      </c>
      <c r="H7" s="3" t="s">
        <v>15</v>
      </c>
      <c r="I7" s="10"/>
      <c r="J7" s="10">
        <v>106929.55349999999</v>
      </c>
      <c r="K7" s="10">
        <v>145813.0275</v>
      </c>
      <c r="L7" s="10">
        <v>48604.342499999992</v>
      </c>
      <c r="M7" s="10">
        <v>22682.0265</v>
      </c>
    </row>
    <row r="8" spans="2:14" x14ac:dyDescent="0.25">
      <c r="B8" s="3" t="s">
        <v>5</v>
      </c>
      <c r="C8" s="5">
        <f>(1-C6)*C7</f>
        <v>5.2000000000000005E-2</v>
      </c>
      <c r="H8" s="3" t="s">
        <v>16</v>
      </c>
      <c r="I8" s="10">
        <f>SUM(I4:I7)</f>
        <v>-945297</v>
      </c>
      <c r="J8" s="11">
        <f t="shared" ref="J8:M8" si="1">SUM(J4:J7)</f>
        <v>87429.553499999995</v>
      </c>
      <c r="K8" s="10">
        <f t="shared" si="1"/>
        <v>126313.0275</v>
      </c>
      <c r="L8" s="10">
        <f t="shared" si="1"/>
        <v>29104.342499999992</v>
      </c>
      <c r="M8" s="10">
        <f t="shared" si="1"/>
        <v>22682.0265</v>
      </c>
    </row>
    <row r="9" spans="2:14" x14ac:dyDescent="0.25">
      <c r="B9" s="3" t="s">
        <v>6</v>
      </c>
      <c r="C9" s="10">
        <v>325000</v>
      </c>
      <c r="H9" s="3" t="s">
        <v>24</v>
      </c>
      <c r="I9" s="10">
        <f>(1.05)^-I3*I8</f>
        <v>-945297</v>
      </c>
      <c r="J9" s="10">
        <f t="shared" ref="J9:M9" si="2">(1.05)^-J3*J8</f>
        <v>83266.241428571419</v>
      </c>
      <c r="K9" s="10">
        <f t="shared" si="2"/>
        <v>114569.63945578231</v>
      </c>
      <c r="L9" s="10">
        <f t="shared" si="2"/>
        <v>25141.425332037568</v>
      </c>
      <c r="M9" s="10">
        <f t="shared" si="2"/>
        <v>18660.559334845049</v>
      </c>
    </row>
    <row r="10" spans="2:14" x14ac:dyDescent="0.25">
      <c r="B10" s="3" t="s">
        <v>7</v>
      </c>
      <c r="C10" s="10">
        <f>PMT(C7,C3, -C2)</f>
        <v>231871.8342686136</v>
      </c>
      <c r="H10" s="8" t="s">
        <v>22</v>
      </c>
      <c r="I10" s="15">
        <f>SUM(I9:M9)</f>
        <v>-703659.13444876357</v>
      </c>
      <c r="J10" s="16"/>
      <c r="K10" s="16"/>
      <c r="L10" s="16"/>
      <c r="M10" s="16"/>
    </row>
    <row r="12" spans="2:14" x14ac:dyDescent="0.25">
      <c r="B12" s="8" t="s">
        <v>8</v>
      </c>
      <c r="C12" s="3"/>
      <c r="D12" s="3"/>
      <c r="E12" s="3"/>
      <c r="F12" s="3"/>
      <c r="H12" s="9" t="s">
        <v>17</v>
      </c>
    </row>
    <row r="13" spans="2:14" x14ac:dyDescent="0.25">
      <c r="B13" s="3" t="s">
        <v>9</v>
      </c>
      <c r="C13" s="3">
        <v>1</v>
      </c>
      <c r="D13" s="3">
        <v>2</v>
      </c>
      <c r="E13" s="3">
        <v>3</v>
      </c>
      <c r="F13" s="3">
        <v>4</v>
      </c>
      <c r="H13" s="3" t="s">
        <v>9</v>
      </c>
      <c r="I13" s="3">
        <v>0</v>
      </c>
      <c r="J13" s="3">
        <v>1</v>
      </c>
      <c r="K13" s="3">
        <v>2</v>
      </c>
      <c r="L13" s="3">
        <v>3</v>
      </c>
      <c r="M13" s="3">
        <v>4</v>
      </c>
    </row>
    <row r="14" spans="2:14" x14ac:dyDescent="0.25">
      <c r="B14" s="3" t="s">
        <v>21</v>
      </c>
      <c r="C14" s="4">
        <v>0.33</v>
      </c>
      <c r="D14" s="4">
        <v>0.45</v>
      </c>
      <c r="E14" s="4">
        <v>0.15</v>
      </c>
      <c r="F14" s="4">
        <v>7.0000000000000007E-2</v>
      </c>
      <c r="H14" s="3" t="s">
        <v>18</v>
      </c>
      <c r="I14" s="10">
        <v>-325000</v>
      </c>
      <c r="J14" s="10">
        <v>-325000</v>
      </c>
      <c r="K14" s="10">
        <v>-325000</v>
      </c>
      <c r="L14" s="10">
        <v>-325000</v>
      </c>
      <c r="M14" s="6"/>
    </row>
    <row r="15" spans="2:14" x14ac:dyDescent="0.25">
      <c r="B15" s="3" t="s">
        <v>8</v>
      </c>
      <c r="C15" s="10">
        <f>C14*925797</f>
        <v>305513.01</v>
      </c>
      <c r="D15" s="10">
        <f>D14*925797</f>
        <v>416608.65</v>
      </c>
      <c r="E15" s="10">
        <f>E14*925797</f>
        <v>138869.54999999999</v>
      </c>
      <c r="F15" s="10">
        <f>F14*925797</f>
        <v>64805.790000000008</v>
      </c>
      <c r="H15" s="3" t="s">
        <v>19</v>
      </c>
      <c r="I15" s="10">
        <f>-0.35*I14</f>
        <v>113750</v>
      </c>
      <c r="J15" s="10">
        <f t="shared" ref="J15:L15" si="3">-0.35*J14</f>
        <v>113750</v>
      </c>
      <c r="K15" s="10">
        <f t="shared" si="3"/>
        <v>113750</v>
      </c>
      <c r="L15" s="10">
        <f t="shared" si="3"/>
        <v>113750</v>
      </c>
      <c r="M15" s="6"/>
      <c r="N15" s="2" t="s">
        <v>25</v>
      </c>
    </row>
    <row r="16" spans="2:14" x14ac:dyDescent="0.25">
      <c r="B16" s="3" t="s">
        <v>10</v>
      </c>
      <c r="C16" s="12">
        <f>0.35*C15</f>
        <v>106929.55349999999</v>
      </c>
      <c r="D16" s="12">
        <f t="shared" ref="D16:F16" si="4">0.35*D15</f>
        <v>145813.0275</v>
      </c>
      <c r="E16" s="12">
        <f t="shared" si="4"/>
        <v>48604.342499999992</v>
      </c>
      <c r="F16" s="12">
        <f t="shared" si="4"/>
        <v>22682.0265</v>
      </c>
      <c r="H16" s="3" t="s">
        <v>20</v>
      </c>
      <c r="I16" s="6">
        <v>0</v>
      </c>
      <c r="J16" s="6">
        <v>0</v>
      </c>
      <c r="K16" s="6">
        <v>0</v>
      </c>
      <c r="L16" s="6">
        <v>0</v>
      </c>
      <c r="M16" s="10">
        <v>-95000</v>
      </c>
    </row>
    <row r="17" spans="2:13" x14ac:dyDescent="0.25">
      <c r="H17" s="3" t="s">
        <v>16</v>
      </c>
      <c r="I17" s="10">
        <f>SUM(I14:I16)</f>
        <v>-211250</v>
      </c>
      <c r="J17" s="11">
        <f t="shared" ref="J17:M17" si="5">SUM(J14:J16)</f>
        <v>-211250</v>
      </c>
      <c r="K17" s="10">
        <f t="shared" si="5"/>
        <v>-211250</v>
      </c>
      <c r="L17" s="10">
        <f t="shared" si="5"/>
        <v>-211250</v>
      </c>
      <c r="M17" s="10">
        <f t="shared" si="5"/>
        <v>-95000</v>
      </c>
    </row>
    <row r="18" spans="2:13" x14ac:dyDescent="0.25">
      <c r="B18" s="8" t="s">
        <v>27</v>
      </c>
      <c r="C18" s="3"/>
      <c r="H18" s="3" t="s">
        <v>24</v>
      </c>
      <c r="I18" s="10">
        <f>(1.05)^-I13*I17</f>
        <v>-211250</v>
      </c>
      <c r="J18" s="14">
        <f t="shared" ref="J18:M18" si="6">(1.05)^-J13*J17</f>
        <v>-201190.47619047618</v>
      </c>
      <c r="K18" s="10">
        <f t="shared" si="6"/>
        <v>-191609.97732426302</v>
      </c>
      <c r="L18" s="10">
        <f t="shared" si="6"/>
        <v>-182485.6926897743</v>
      </c>
      <c r="M18" s="10">
        <f t="shared" si="6"/>
        <v>-78156.735105228785</v>
      </c>
    </row>
    <row r="19" spans="2:13" x14ac:dyDescent="0.25">
      <c r="B19" s="3" t="s">
        <v>28</v>
      </c>
      <c r="C19" s="12">
        <f>I10</f>
        <v>-703659.13444876357</v>
      </c>
      <c r="H19" s="3" t="s">
        <v>23</v>
      </c>
      <c r="I19" s="15">
        <f>SUM(I18:M18)</f>
        <v>-864692.88130974234</v>
      </c>
      <c r="J19" s="16"/>
      <c r="K19" s="16"/>
      <c r="L19" s="16"/>
      <c r="M19" s="16"/>
    </row>
    <row r="20" spans="2:13" x14ac:dyDescent="0.25">
      <c r="B20" s="3" t="s">
        <v>29</v>
      </c>
      <c r="C20" s="12">
        <f>I19</f>
        <v>-864692.88130974234</v>
      </c>
    </row>
    <row r="21" spans="2:13" x14ac:dyDescent="0.25">
      <c r="B21" s="3" t="s">
        <v>30</v>
      </c>
      <c r="C21" s="13">
        <f>C20-C19</f>
        <v>-161033.74686097878</v>
      </c>
    </row>
  </sheetData>
  <pageMargins left="0.7" right="0.7" top="0.75" bottom="0.75" header="0.3" footer="0.3"/>
  <pageSetup paperSize="9" orientation="portrait" horizontalDpi="360" verticalDpi="36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Leasing vs Owning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UKL</dc:creator>
  <cp:lastModifiedBy>Scofied</cp:lastModifiedBy>
  <dcterms:created xsi:type="dcterms:W3CDTF">2020-05-16T20:51:02Z</dcterms:created>
  <dcterms:modified xsi:type="dcterms:W3CDTF">2020-05-18T01:23:15Z</dcterms:modified>
</cp:coreProperties>
</file>